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3DS\Markforged\White Papers\"/>
    </mc:Choice>
  </mc:AlternateContent>
  <bookViews>
    <workbookView xWindow="0" yWindow="0" windowWidth="23040" windowHeight="8760" xr2:uid="{92FFF7DE-AB3D-4EC0-B2EF-6086AA0253FE}"/>
  </bookViews>
  <sheets>
    <sheet name="Sheet1" sheetId="1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" i="1" l="1"/>
  <c r="E53" i="1" s="1"/>
  <c r="E35" i="1" l="1"/>
  <c r="E36" i="1" l="1"/>
  <c r="E37" i="1" s="1"/>
  <c r="E41" i="1"/>
  <c r="D46" i="1" s="1"/>
  <c r="E50" i="1" l="1"/>
  <c r="E55" i="1" s="1"/>
  <c r="D47" i="1" l="1"/>
  <c r="H11" i="1"/>
  <c r="F8" i="1"/>
  <c r="F7" i="1"/>
  <c r="E57" i="1"/>
  <c r="E27" i="1" s="1"/>
  <c r="E43" i="1"/>
  <c r="D45" i="1" s="1"/>
  <c r="E59" i="1" l="1"/>
  <c r="H7" i="1"/>
  <c r="H8" i="1"/>
  <c r="H9" i="1" l="1"/>
  <c r="F12" i="1" l="1"/>
  <c r="H12" i="1" l="1"/>
  <c r="H13" i="1" l="1"/>
  <c r="H14" i="1" l="1"/>
  <c r="H15" i="1" s="1"/>
  <c r="H19" i="1" s="1"/>
  <c r="G30" i="1" l="1"/>
  <c r="E30" i="1"/>
  <c r="G29" i="1"/>
  <c r="E28" i="1"/>
  <c r="G28" i="1"/>
  <c r="E29" i="1"/>
  <c r="H21" i="1"/>
  <c r="H23" i="1" s="1"/>
  <c r="H28" i="1" l="1"/>
  <c r="H30" i="1"/>
  <c r="H2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Bruce</author>
  </authors>
  <commentList>
    <comment ref="G7" authorId="0" shapeId="0" xr:uid="{22066074-F8C7-4034-A3D0-41F03A4386FF}">
      <text>
        <r>
          <rPr>
            <b/>
            <sz val="9"/>
            <color indexed="81"/>
            <rFont val="Tahoma"/>
            <family val="2"/>
          </rPr>
          <t>Bruce:</t>
        </r>
        <r>
          <rPr>
            <sz val="9"/>
            <color indexed="81"/>
            <rFont val="Tahoma"/>
            <family val="2"/>
          </rPr>
          <t xml:space="preserve">
Estimate from Eiger Software for the part.</t>
        </r>
      </text>
    </comment>
    <comment ref="G8" authorId="0" shapeId="0" xr:uid="{4F85C8A4-7110-492D-819B-9151958075B9}">
      <text>
        <r>
          <rPr>
            <b/>
            <sz val="9"/>
            <color indexed="81"/>
            <rFont val="Tahoma"/>
            <family val="2"/>
          </rPr>
          <t>Bruce:</t>
        </r>
        <r>
          <rPr>
            <sz val="9"/>
            <color indexed="81"/>
            <rFont val="Tahoma"/>
            <family val="2"/>
          </rPr>
          <t xml:space="preserve">
Estimate from Eiger Software for the part.</t>
        </r>
      </text>
    </comment>
    <comment ref="G11" authorId="0" shapeId="0" xr:uid="{57B1CA9C-B9AD-444B-8133-4B17733413BB}">
      <text>
        <r>
          <rPr>
            <b/>
            <sz val="9"/>
            <color indexed="81"/>
            <rFont val="Tahoma"/>
            <family val="2"/>
          </rPr>
          <t>Bruce:</t>
        </r>
        <r>
          <rPr>
            <sz val="9"/>
            <color indexed="81"/>
            <rFont val="Tahoma"/>
            <family val="2"/>
          </rPr>
          <t xml:space="preserve">
Estimate to set up the build, prepare the machine, &amp; post-process the part.</t>
        </r>
      </text>
    </comment>
    <comment ref="F12" authorId="0" shapeId="0" xr:uid="{39748FCD-E37A-4820-9747-B77D9FF5EA11}">
      <text>
        <r>
          <rPr>
            <b/>
            <sz val="9"/>
            <color indexed="81"/>
            <rFont val="Tahoma"/>
            <family val="2"/>
          </rPr>
          <t>Bruce:</t>
        </r>
        <r>
          <rPr>
            <sz val="9"/>
            <color indexed="81"/>
            <rFont val="Tahoma"/>
            <family val="2"/>
          </rPr>
          <t xml:space="preserve">
From calculation in bottom section.</t>
        </r>
      </text>
    </comment>
    <comment ref="G12" authorId="0" shapeId="0" xr:uid="{44E90C05-00F7-4E17-ADF1-99323BEFBF0C}">
      <text>
        <r>
          <rPr>
            <b/>
            <sz val="9"/>
            <color indexed="81"/>
            <rFont val="Tahoma"/>
            <family val="2"/>
          </rPr>
          <t>Bruce:</t>
        </r>
        <r>
          <rPr>
            <sz val="9"/>
            <color indexed="81"/>
            <rFont val="Tahoma"/>
            <family val="2"/>
          </rPr>
          <t xml:space="preserve">
Estimate from Eiger Software for the part.</t>
        </r>
      </text>
    </comment>
    <comment ref="H17" authorId="0" shapeId="0" xr:uid="{91B3CF71-2E93-4544-9A95-905853D222B4}">
      <text>
        <r>
          <rPr>
            <b/>
            <sz val="9"/>
            <color indexed="81"/>
            <rFont val="Tahoma"/>
            <family val="2"/>
          </rPr>
          <t>Bruce:</t>
        </r>
        <r>
          <rPr>
            <sz val="9"/>
            <color indexed="81"/>
            <rFont val="Tahoma"/>
            <family val="2"/>
          </rPr>
          <t xml:space="preserve">
Quote from 3rd Party or Internal Mfg. Cost.</t>
        </r>
      </text>
    </comment>
    <comment ref="G26" authorId="0" shapeId="0" xr:uid="{C72CE6F9-3DDC-46EC-BB5A-074CE31D130B}">
      <text>
        <r>
          <rPr>
            <b/>
            <sz val="9"/>
            <color indexed="81"/>
            <rFont val="Tahoma"/>
            <family val="2"/>
          </rPr>
          <t>Bruce:</t>
        </r>
        <r>
          <rPr>
            <sz val="9"/>
            <color indexed="81"/>
            <rFont val="Tahoma"/>
            <family val="2"/>
          </rPr>
          <t xml:space="preserve">
Return on Investment ((Savings-Investment)/Investment)</t>
        </r>
      </text>
    </comment>
    <comment ref="H26" authorId="0" shapeId="0" xr:uid="{6E117F7F-ECFD-4FB8-A1C5-66405AED8B09}">
      <text>
        <r>
          <rPr>
            <b/>
            <sz val="9"/>
            <color indexed="81"/>
            <rFont val="Tahoma"/>
            <family val="2"/>
          </rPr>
          <t>Bruce:</t>
        </r>
        <r>
          <rPr>
            <sz val="9"/>
            <color indexed="81"/>
            <rFont val="Tahoma"/>
            <family val="2"/>
          </rPr>
          <t xml:space="preserve">
Internal Rate of Return - the discount rate for a series of cash flows that results in a Net Present Value of Zero</t>
        </r>
      </text>
    </comment>
  </commentList>
</comments>
</file>

<file path=xl/sharedStrings.xml><?xml version="1.0" encoding="utf-8"?>
<sst xmlns="http://schemas.openxmlformats.org/spreadsheetml/2006/main" count="51" uniqueCount="49">
  <si>
    <t>Onyx</t>
  </si>
  <si>
    <t>$/spool</t>
  </si>
  <si>
    <t>$/cc</t>
  </si>
  <si>
    <t>cc/spool</t>
  </si>
  <si>
    <t>cc</t>
  </si>
  <si>
    <t>Brake Lever</t>
  </si>
  <si>
    <t>Direct Labor</t>
  </si>
  <si>
    <t>Manufacturing Overhead</t>
  </si>
  <si>
    <t>Annual Run time (hrs)</t>
  </si>
  <si>
    <t>Lifetime Machine Hours</t>
  </si>
  <si>
    <t>Total Material</t>
  </si>
  <si>
    <t>Carbon Fiber</t>
  </si>
  <si>
    <t>$/hr</t>
  </si>
  <si>
    <t>hrs</t>
  </si>
  <si>
    <t>Sub-total</t>
  </si>
  <si>
    <t>Cost ($)</t>
  </si>
  <si>
    <t>Lifetime Number of Parts</t>
  </si>
  <si>
    <t>Weeks per year</t>
  </si>
  <si>
    <t>Number of Parts/year</t>
  </si>
  <si>
    <t>Total Investment Over Machine Life</t>
  </si>
  <si>
    <t>Years of Ext. Warranty</t>
  </si>
  <si>
    <t>Runtime Hours per week</t>
  </si>
  <si>
    <t>Machine Life (yrs)</t>
  </si>
  <si>
    <t>Initial Warranty Period (yrs)</t>
  </si>
  <si>
    <t>Savings (per part)</t>
  </si>
  <si>
    <t>Break Even Point (Qty of Parts)</t>
  </si>
  <si>
    <t>Calendar Time to Break Even Point (months)</t>
  </si>
  <si>
    <t>Machine Cost</t>
  </si>
  <si>
    <t>Material Cost</t>
  </si>
  <si>
    <t>Number of Parts per week</t>
  </si>
  <si>
    <t>Note: Used above to determine machine cost for part.</t>
  </si>
  <si>
    <t>Mark Two 3D Printer Initial Investment</t>
  </si>
  <si>
    <t>Machine Rate ($/hr)</t>
  </si>
  <si>
    <t>Annual Ext Warranty Cost</t>
  </si>
  <si>
    <r>
      <t xml:space="preserve">Note: Cells in </t>
    </r>
    <r>
      <rPr>
        <b/>
        <sz val="11"/>
        <color rgb="FF0070C0"/>
        <rFont val="Calibri"/>
        <family val="2"/>
        <scheme val="minor"/>
      </rPr>
      <t>Dark Blue</t>
    </r>
    <r>
      <rPr>
        <sz val="11"/>
        <color theme="1"/>
        <rFont val="Calibri"/>
        <family val="2"/>
        <scheme val="minor"/>
      </rPr>
      <t xml:space="preserve"> font require manual input from user.</t>
    </r>
  </si>
  <si>
    <t>1. 3D Printed Solution</t>
  </si>
  <si>
    <t>2. CNC Machined Solution</t>
  </si>
  <si>
    <t>Calculation of 3D Printer Machine Rate Used in Machine Cost Line Item Above</t>
  </si>
  <si>
    <t>Freight</t>
  </si>
  <si>
    <t>Sales Tax</t>
  </si>
  <si>
    <t>Ext. Warranty Cost</t>
  </si>
  <si>
    <t>Cost</t>
  </si>
  <si>
    <t>Typical Part:</t>
  </si>
  <si>
    <t>3D Printer Price</t>
  </si>
  <si>
    <t>Year</t>
  </si>
  <si>
    <t>ROI</t>
  </si>
  <si>
    <t>IRR</t>
  </si>
  <si>
    <t>Savings (Investment)</t>
  </si>
  <si>
    <t>Projected Financial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</si>
</sst>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44" fontId="0" fillId="0" borderId="0" xfId="2" applyFont="1"/>
    <xf numFmtId="164" fontId="0" fillId="0" borderId="0" xfId="1" applyNumberFormat="1" applyFont="1"/>
    <xf numFmtId="165" fontId="0" fillId="0" borderId="0" xfId="1" applyNumberFormat="1" applyFont="1"/>
    <xf numFmtId="44" fontId="0" fillId="0" borderId="0" xfId="0" applyNumberFormat="1"/>
    <xf numFmtId="44" fontId="0" fillId="0" borderId="1" xfId="0" applyNumberFormat="1" applyBorder="1"/>
    <xf numFmtId="0" fontId="2" fillId="0" borderId="0" xfId="0" applyFont="1" applyAlignment="1">
      <alignment horizontal="center"/>
    </xf>
    <xf numFmtId="0" fontId="2" fillId="0" borderId="0" xfId="0" applyFont="1"/>
    <xf numFmtId="44" fontId="0" fillId="0" borderId="1" xfId="2" applyFont="1" applyBorder="1"/>
    <xf numFmtId="0" fontId="0" fillId="0" borderId="1" xfId="0" applyBorder="1"/>
    <xf numFmtId="0" fontId="0" fillId="0" borderId="2" xfId="0" applyBorder="1"/>
    <xf numFmtId="0" fontId="3" fillId="0" borderId="0" xfId="0" applyFont="1"/>
    <xf numFmtId="44" fontId="3" fillId="0" borderId="0" xfId="2" applyFont="1"/>
    <xf numFmtId="44" fontId="3" fillId="0" borderId="1" xfId="2" applyFont="1" applyBorder="1"/>
    <xf numFmtId="0" fontId="3" fillId="0" borderId="1" xfId="0" applyFont="1" applyBorder="1"/>
    <xf numFmtId="44" fontId="2" fillId="0" borderId="0" xfId="2" applyFont="1" applyAlignment="1">
      <alignment horizontal="center"/>
    </xf>
    <xf numFmtId="165" fontId="2" fillId="0" borderId="0" xfId="1" applyNumberFormat="1" applyFont="1" applyAlignment="1">
      <alignment horizontal="center"/>
    </xf>
    <xf numFmtId="165" fontId="0" fillId="0" borderId="0" xfId="0" applyNumberFormat="1"/>
    <xf numFmtId="165" fontId="3" fillId="0" borderId="0" xfId="1" applyNumberFormat="1" applyFont="1"/>
    <xf numFmtId="9" fontId="3" fillId="0" borderId="0" xfId="3" applyFont="1"/>
    <xf numFmtId="166" fontId="3" fillId="0" borderId="0" xfId="2" applyNumberFormat="1" applyFont="1"/>
    <xf numFmtId="43" fontId="3" fillId="0" borderId="0" xfId="1" applyFont="1"/>
    <xf numFmtId="44" fontId="2" fillId="2" borderId="3" xfId="0" applyNumberFormat="1" applyFont="1" applyFill="1" applyBorder="1"/>
    <xf numFmtId="44" fontId="0" fillId="2" borderId="3" xfId="0" applyNumberFormat="1" applyFill="1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6" fontId="5" fillId="0" borderId="0" xfId="0" applyNumberFormat="1" applyFont="1"/>
    <xf numFmtId="164" fontId="0" fillId="0" borderId="2" xfId="1" applyNumberFormat="1" applyFont="1" applyBorder="1"/>
    <xf numFmtId="44" fontId="2" fillId="0" borderId="0" xfId="0" applyNumberFormat="1" applyFont="1"/>
    <xf numFmtId="166" fontId="2" fillId="0" borderId="0" xfId="0" applyNumberFormat="1" applyFont="1"/>
    <xf numFmtId="165" fontId="3" fillId="0" borderId="1" xfId="1" applyNumberFormat="1" applyFont="1" applyBorder="1"/>
    <xf numFmtId="165" fontId="4" fillId="0" borderId="0" xfId="1" applyNumberFormat="1" applyFont="1"/>
    <xf numFmtId="165" fontId="4" fillId="0" borderId="0" xfId="1" applyNumberFormat="1" applyFont="1" applyBorder="1"/>
    <xf numFmtId="166" fontId="0" fillId="0" borderId="1" xfId="0" applyNumberFormat="1" applyBorder="1"/>
    <xf numFmtId="165" fontId="2" fillId="0" borderId="0" xfId="1" applyNumberFormat="1" applyFont="1"/>
    <xf numFmtId="164" fontId="2" fillId="0" borderId="0" xfId="1" applyNumberFormat="1" applyFont="1"/>
    <xf numFmtId="0" fontId="0" fillId="0" borderId="0" xfId="0" applyFont="1"/>
    <xf numFmtId="0" fontId="0" fillId="0" borderId="1" xfId="0" applyFont="1" applyBorder="1"/>
    <xf numFmtId="166" fontId="0" fillId="0" borderId="0" xfId="0" applyNumberFormat="1" applyBorder="1"/>
    <xf numFmtId="10" fontId="3" fillId="0" borderId="0" xfId="3" applyNumberFormat="1" applyFont="1"/>
    <xf numFmtId="10" fontId="3" fillId="0" borderId="1" xfId="3" applyNumberFormat="1" applyFont="1" applyBorder="1"/>
    <xf numFmtId="166" fontId="3" fillId="0" borderId="0" xfId="0" applyNumberFormat="1" applyFont="1" applyBorder="1"/>
    <xf numFmtId="0" fontId="2" fillId="0" borderId="0" xfId="0" applyFont="1" applyAlignment="1">
      <alignment horizontal="right"/>
    </xf>
    <xf numFmtId="166" fontId="0" fillId="0" borderId="0" xfId="0" applyNumberFormat="1"/>
    <xf numFmtId="164" fontId="2" fillId="0" borderId="0" xfId="1" applyNumberFormat="1" applyFont="1" applyAlignment="1">
      <alignment horizontal="center"/>
    </xf>
    <xf numFmtId="9" fontId="0" fillId="0" borderId="0" xfId="3" applyFont="1" applyAlignment="1">
      <alignment horizontal="center"/>
    </xf>
    <xf numFmtId="166" fontId="0" fillId="0" borderId="0" xfId="2" applyNumberFormat="1" applyFont="1"/>
    <xf numFmtId="9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00680-3AD3-41E0-B940-A7A8E64F0C86}">
  <dimension ref="A1:H60"/>
  <sheetViews>
    <sheetView tabSelected="1" zoomScale="110" zoomScaleNormal="110" workbookViewId="0">
      <pane ySplit="1" topLeftCell="A2" activePane="bottomLeft" state="frozen"/>
      <selection pane="bottomLeft"/>
    </sheetView>
  </sheetViews>
  <sheetFormatPr defaultRowHeight="14.4" x14ac:dyDescent="0.3"/>
  <cols>
    <col min="1" max="1" width="4.5546875" customWidth="1"/>
    <col min="2" max="2" width="4" customWidth="1"/>
    <col min="3" max="3" width="21.5546875" customWidth="1"/>
    <col min="4" max="4" width="12.77734375" customWidth="1"/>
    <col min="5" max="5" width="11.44140625" bestFit="1" customWidth="1"/>
    <col min="8" max="8" width="10.109375" bestFit="1" customWidth="1"/>
  </cols>
  <sheetData>
    <row r="1" spans="1:8" x14ac:dyDescent="0.3">
      <c r="A1" s="7"/>
      <c r="C1" s="42" t="s">
        <v>42</v>
      </c>
      <c r="D1" s="11" t="s">
        <v>5</v>
      </c>
    </row>
    <row r="2" spans="1:8" x14ac:dyDescent="0.3">
      <c r="A2" s="7"/>
    </row>
    <row r="3" spans="1:8" x14ac:dyDescent="0.3">
      <c r="A3" s="7"/>
      <c r="B3" t="s">
        <v>34</v>
      </c>
    </row>
    <row r="5" spans="1:8" x14ac:dyDescent="0.3">
      <c r="A5" s="7" t="s">
        <v>35</v>
      </c>
    </row>
    <row r="6" spans="1:8" x14ac:dyDescent="0.3">
      <c r="B6" s="36" t="s">
        <v>28</v>
      </c>
      <c r="C6" s="36"/>
      <c r="D6" s="15" t="s">
        <v>1</v>
      </c>
      <c r="E6" s="16" t="s">
        <v>3</v>
      </c>
      <c r="F6" s="15" t="s">
        <v>2</v>
      </c>
      <c r="G6" s="6" t="s">
        <v>4</v>
      </c>
      <c r="H6" s="6" t="s">
        <v>15</v>
      </c>
    </row>
    <row r="7" spans="1:8" x14ac:dyDescent="0.3">
      <c r="B7" s="36"/>
      <c r="C7" s="11" t="s">
        <v>0</v>
      </c>
      <c r="D7" s="12">
        <v>190</v>
      </c>
      <c r="E7" s="18">
        <v>800</v>
      </c>
      <c r="F7" s="1">
        <f>ROUND(D7/E7,2)</f>
        <v>0.24</v>
      </c>
      <c r="G7" s="11">
        <v>15.87</v>
      </c>
      <c r="H7" s="4">
        <f>F7*G7</f>
        <v>3.8087999999999997</v>
      </c>
    </row>
    <row r="8" spans="1:8" x14ac:dyDescent="0.3">
      <c r="B8" s="37"/>
      <c r="C8" s="14" t="s">
        <v>11</v>
      </c>
      <c r="D8" s="13">
        <v>150</v>
      </c>
      <c r="E8" s="30">
        <v>50</v>
      </c>
      <c r="F8" s="8">
        <f>ROUND(D8/E8,2)</f>
        <v>3</v>
      </c>
      <c r="G8" s="14">
        <v>18.34</v>
      </c>
      <c r="H8" s="5">
        <f>F8*G8</f>
        <v>55.019999999999996</v>
      </c>
    </row>
    <row r="9" spans="1:8" x14ac:dyDescent="0.3">
      <c r="B9" s="36" t="s">
        <v>10</v>
      </c>
      <c r="C9" s="36"/>
      <c r="D9" s="1"/>
      <c r="E9" s="3"/>
      <c r="F9" s="1"/>
      <c r="H9" s="28">
        <f>SUM(H7:H8)</f>
        <v>58.828799999999994</v>
      </c>
    </row>
    <row r="10" spans="1:8" x14ac:dyDescent="0.3">
      <c r="B10" s="36"/>
      <c r="C10" s="36"/>
      <c r="F10" s="6" t="s">
        <v>12</v>
      </c>
      <c r="G10" s="6" t="s">
        <v>13</v>
      </c>
    </row>
    <row r="11" spans="1:8" ht="15" thickBot="1" x14ac:dyDescent="0.35">
      <c r="B11" s="36" t="s">
        <v>6</v>
      </c>
      <c r="C11" s="36"/>
      <c r="F11" s="12">
        <v>15</v>
      </c>
      <c r="G11" s="21">
        <v>0.5</v>
      </c>
      <c r="H11" s="1">
        <f>F11*G11</f>
        <v>7.5</v>
      </c>
    </row>
    <row r="12" spans="1:8" ht="15" thickBot="1" x14ac:dyDescent="0.35">
      <c r="B12" s="36" t="s">
        <v>27</v>
      </c>
      <c r="C12" s="36"/>
      <c r="F12" s="23">
        <f>E59</f>
        <v>3.14</v>
      </c>
      <c r="G12" s="21">
        <v>7.1</v>
      </c>
      <c r="H12" s="8">
        <f>F12*G12</f>
        <v>22.294</v>
      </c>
    </row>
    <row r="13" spans="1:8" x14ac:dyDescent="0.3">
      <c r="B13" s="36" t="s">
        <v>14</v>
      </c>
      <c r="C13" s="36"/>
      <c r="H13" s="28">
        <f>SUM(H9:H12)</f>
        <v>88.622799999999998</v>
      </c>
    </row>
    <row r="14" spans="1:8" x14ac:dyDescent="0.3">
      <c r="B14" s="36" t="s">
        <v>7</v>
      </c>
      <c r="C14" s="36"/>
      <c r="G14" s="19">
        <v>0.15</v>
      </c>
      <c r="H14" s="5">
        <f>G14*H13</f>
        <v>13.293419999999999</v>
      </c>
    </row>
    <row r="15" spans="1:8" x14ac:dyDescent="0.3">
      <c r="B15" s="36" t="s">
        <v>41</v>
      </c>
      <c r="C15" s="36"/>
      <c r="H15" s="28">
        <f>SUM(H13:H14)</f>
        <v>101.91622</v>
      </c>
    </row>
    <row r="16" spans="1:8" x14ac:dyDescent="0.3">
      <c r="H16" s="4"/>
    </row>
    <row r="17" spans="1:8" x14ac:dyDescent="0.3">
      <c r="A17" s="7" t="s">
        <v>36</v>
      </c>
      <c r="H17" s="12">
        <v>195.95</v>
      </c>
    </row>
    <row r="18" spans="1:8" x14ac:dyDescent="0.3">
      <c r="H18" s="4"/>
    </row>
    <row r="19" spans="1:8" x14ac:dyDescent="0.3">
      <c r="A19" s="7" t="s">
        <v>24</v>
      </c>
      <c r="H19" s="28">
        <f>H17-H15</f>
        <v>94.033779999999993</v>
      </c>
    </row>
    <row r="20" spans="1:8" x14ac:dyDescent="0.3">
      <c r="A20" s="7"/>
      <c r="H20" s="4"/>
    </row>
    <row r="21" spans="1:8" x14ac:dyDescent="0.3">
      <c r="A21" s="7" t="s">
        <v>25</v>
      </c>
      <c r="H21" s="34">
        <f>ROUND(E57/H19,0)</f>
        <v>200</v>
      </c>
    </row>
    <row r="22" spans="1:8" x14ac:dyDescent="0.3">
      <c r="A22" s="7"/>
      <c r="H22" s="3"/>
    </row>
    <row r="23" spans="1:8" x14ac:dyDescent="0.3">
      <c r="A23" s="7" t="s">
        <v>26</v>
      </c>
      <c r="H23" s="35">
        <f>(H21*G12)/E43*(E42*12)</f>
        <v>8.52</v>
      </c>
    </row>
    <row r="24" spans="1:8" x14ac:dyDescent="0.3">
      <c r="A24" s="7"/>
      <c r="H24" s="35"/>
    </row>
    <row r="25" spans="1:8" x14ac:dyDescent="0.3">
      <c r="A25" s="7" t="s">
        <v>48</v>
      </c>
      <c r="H25" s="35"/>
    </row>
    <row r="26" spans="1:8" x14ac:dyDescent="0.3">
      <c r="A26" s="7"/>
      <c r="E26" s="48" t="s">
        <v>47</v>
      </c>
      <c r="F26" s="48"/>
      <c r="G26" s="6" t="s">
        <v>45</v>
      </c>
      <c r="H26" s="44" t="s">
        <v>46</v>
      </c>
    </row>
    <row r="27" spans="1:8" x14ac:dyDescent="0.3">
      <c r="A27" s="7"/>
      <c r="D27" s="6" t="s">
        <v>44</v>
      </c>
      <c r="E27" s="43">
        <f>-E57</f>
        <v>-18839.535</v>
      </c>
      <c r="G27" s="6"/>
      <c r="H27" s="44"/>
    </row>
    <row r="28" spans="1:8" x14ac:dyDescent="0.3">
      <c r="A28" s="7"/>
      <c r="B28" s="7"/>
      <c r="D28" s="6">
        <v>1</v>
      </c>
      <c r="E28" s="46">
        <f>D$46*H$19</f>
        <v>26517.525959999999</v>
      </c>
      <c r="G28" s="45">
        <f>((D$46*H$19*D28)-E$57)/E$57</f>
        <v>0.40754673403563302</v>
      </c>
      <c r="H28" s="47">
        <f>IRR(E27:E28)</f>
        <v>0.40754673403563313</v>
      </c>
    </row>
    <row r="29" spans="1:8" x14ac:dyDescent="0.3">
      <c r="A29" s="7"/>
      <c r="B29" s="7"/>
      <c r="D29" s="6">
        <v>2</v>
      </c>
      <c r="E29" s="46">
        <f>D$46*H$19</f>
        <v>26517.525959999999</v>
      </c>
      <c r="G29" s="45">
        <f>((D$46*H$19*D29)-E$57)/E$57</f>
        <v>1.8150934680712658</v>
      </c>
      <c r="H29" s="47">
        <f>IRR(E27:E29)</f>
        <v>1.0832093699404681</v>
      </c>
    </row>
    <row r="30" spans="1:8" x14ac:dyDescent="0.3">
      <c r="A30" s="7"/>
      <c r="B30" s="7"/>
      <c r="D30" s="6">
        <v>3</v>
      </c>
      <c r="E30" s="46">
        <f>D$46*H$19</f>
        <v>26517.525959999999</v>
      </c>
      <c r="G30" s="45">
        <f>((D$46*H$19*D30)-E$57)/E$57</f>
        <v>3.2226402021068989</v>
      </c>
      <c r="H30" s="47">
        <f>IRR(E27:E30)</f>
        <v>1.290400435542062</v>
      </c>
    </row>
    <row r="31" spans="1:8" ht="15" thickBot="1" x14ac:dyDescent="0.35">
      <c r="A31" s="10"/>
      <c r="B31" s="10"/>
      <c r="C31" s="10"/>
      <c r="D31" s="10"/>
      <c r="E31" s="10"/>
      <c r="F31" s="10"/>
      <c r="G31" s="10"/>
      <c r="H31" s="27"/>
    </row>
    <row r="32" spans="1:8" x14ac:dyDescent="0.3">
      <c r="B32" s="7" t="s">
        <v>37</v>
      </c>
      <c r="C32" s="7"/>
    </row>
    <row r="33" spans="2:5" x14ac:dyDescent="0.3">
      <c r="B33" s="7"/>
      <c r="C33" s="36" t="s">
        <v>43</v>
      </c>
      <c r="E33" s="12">
        <v>13499</v>
      </c>
    </row>
    <row r="34" spans="2:5" x14ac:dyDescent="0.3">
      <c r="B34" s="7"/>
      <c r="C34" s="36" t="s">
        <v>38</v>
      </c>
      <c r="E34" s="13">
        <v>69</v>
      </c>
    </row>
    <row r="35" spans="2:5" x14ac:dyDescent="0.3">
      <c r="B35" s="7"/>
      <c r="E35" s="1">
        <f>SUM(E33:E34)</f>
        <v>13568</v>
      </c>
    </row>
    <row r="36" spans="2:5" x14ac:dyDescent="0.3">
      <c r="B36" s="7"/>
      <c r="C36" s="37" t="s">
        <v>39</v>
      </c>
      <c r="D36" s="40">
        <v>7.2499999999999995E-2</v>
      </c>
      <c r="E36" s="8">
        <f>D36*E35</f>
        <v>983.68</v>
      </c>
    </row>
    <row r="37" spans="2:5" x14ac:dyDescent="0.3">
      <c r="C37" t="s">
        <v>31</v>
      </c>
      <c r="E37" s="20">
        <f>SUM(E35:E36)</f>
        <v>14551.68</v>
      </c>
    </row>
    <row r="38" spans="2:5" x14ac:dyDescent="0.3">
      <c r="E38" s="20"/>
    </row>
    <row r="39" spans="2:5" x14ac:dyDescent="0.3">
      <c r="C39" t="s">
        <v>17</v>
      </c>
      <c r="E39" s="18">
        <v>50</v>
      </c>
    </row>
    <row r="40" spans="2:5" x14ac:dyDescent="0.3">
      <c r="C40" t="s">
        <v>21</v>
      </c>
      <c r="E40" s="30">
        <v>40</v>
      </c>
    </row>
    <row r="41" spans="2:5" x14ac:dyDescent="0.3">
      <c r="C41" t="s">
        <v>8</v>
      </c>
      <c r="E41" s="31">
        <f>E39*E40</f>
        <v>2000</v>
      </c>
    </row>
    <row r="42" spans="2:5" x14ac:dyDescent="0.3">
      <c r="C42" t="s">
        <v>22</v>
      </c>
      <c r="E42" s="30">
        <v>3</v>
      </c>
    </row>
    <row r="43" spans="2:5" x14ac:dyDescent="0.3">
      <c r="C43" t="s">
        <v>9</v>
      </c>
      <c r="E43" s="3">
        <f>E41*E42</f>
        <v>6000</v>
      </c>
    </row>
    <row r="44" spans="2:5" x14ac:dyDescent="0.3">
      <c r="E44" s="3"/>
    </row>
    <row r="45" spans="2:5" x14ac:dyDescent="0.3">
      <c r="C45" t="s">
        <v>16</v>
      </c>
      <c r="D45" s="3">
        <f>ROUND(E43/G12,0)</f>
        <v>845</v>
      </c>
    </row>
    <row r="46" spans="2:5" x14ac:dyDescent="0.3">
      <c r="C46" t="s">
        <v>18</v>
      </c>
      <c r="D46" s="17">
        <f>ROUND(E41/G12,0)</f>
        <v>282</v>
      </c>
    </row>
    <row r="47" spans="2:5" x14ac:dyDescent="0.3">
      <c r="C47" t="s">
        <v>29</v>
      </c>
      <c r="D47" s="2">
        <f>D46/E39</f>
        <v>5.64</v>
      </c>
    </row>
    <row r="49" spans="3:5" x14ac:dyDescent="0.3">
      <c r="C49" t="s">
        <v>23</v>
      </c>
      <c r="E49" s="18">
        <v>1</v>
      </c>
    </row>
    <row r="50" spans="3:5" x14ac:dyDescent="0.3">
      <c r="C50" t="s">
        <v>20</v>
      </c>
      <c r="E50" s="32">
        <f>E42-1</f>
        <v>2</v>
      </c>
    </row>
    <row r="51" spans="3:5" x14ac:dyDescent="0.3">
      <c r="C51" t="s">
        <v>33</v>
      </c>
      <c r="D51" s="19"/>
      <c r="E51" s="41">
        <v>1999</v>
      </c>
    </row>
    <row r="52" spans="3:5" x14ac:dyDescent="0.3">
      <c r="C52" t="s">
        <v>39</v>
      </c>
      <c r="D52" s="39">
        <v>7.2499999999999995E-2</v>
      </c>
      <c r="E52" s="33">
        <f>D52*E51</f>
        <v>144.92749999999998</v>
      </c>
    </row>
    <row r="53" spans="3:5" x14ac:dyDescent="0.3">
      <c r="C53" t="s">
        <v>14</v>
      </c>
      <c r="D53" s="19"/>
      <c r="E53" s="38">
        <f>E51+E52</f>
        <v>2143.9274999999998</v>
      </c>
    </row>
    <row r="54" spans="3:5" x14ac:dyDescent="0.3">
      <c r="D54" s="19"/>
      <c r="E54" s="38"/>
    </row>
    <row r="55" spans="3:5" x14ac:dyDescent="0.3">
      <c r="C55" s="24" t="s">
        <v>40</v>
      </c>
      <c r="E55" s="29">
        <f>E53*E50</f>
        <v>4287.8549999999996</v>
      </c>
    </row>
    <row r="56" spans="3:5" x14ac:dyDescent="0.3">
      <c r="E56" s="9"/>
    </row>
    <row r="57" spans="3:5" x14ac:dyDescent="0.3">
      <c r="C57" s="25" t="s">
        <v>19</v>
      </c>
      <c r="E57" s="26">
        <f>E37+E55</f>
        <v>18839.535</v>
      </c>
    </row>
    <row r="58" spans="3:5" ht="15" thickBot="1" x14ac:dyDescent="0.35"/>
    <row r="59" spans="3:5" ht="15" thickBot="1" x14ac:dyDescent="0.35">
      <c r="C59" s="7" t="s">
        <v>32</v>
      </c>
      <c r="E59" s="22">
        <f>ROUND(E57/E43,2)</f>
        <v>3.14</v>
      </c>
    </row>
    <row r="60" spans="3:5" x14ac:dyDescent="0.3">
      <c r="C60" t="s">
        <v>30</v>
      </c>
    </row>
  </sheetData>
  <mergeCells count="1">
    <mergeCell ref="E26:F26"/>
  </mergeCells>
  <pageMargins left="0.7" right="0.7" top="0.75" bottom="0.75" header="0.3" footer="0.3"/>
  <pageSetup orientation="portrait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</dc:creator>
  <cp:lastModifiedBy>Bruce</cp:lastModifiedBy>
  <dcterms:created xsi:type="dcterms:W3CDTF">2017-09-25T23:52:33Z</dcterms:created>
  <dcterms:modified xsi:type="dcterms:W3CDTF">2017-09-27T13:03:33Z</dcterms:modified>
</cp:coreProperties>
</file>